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50" i="1" l="1"/>
  <c r="D48" i="1"/>
  <c r="D47" i="1"/>
  <c r="D43" i="1"/>
  <c r="D42" i="1"/>
  <c r="D41" i="1"/>
  <c r="D38" i="1"/>
  <c r="D36" i="1"/>
  <c r="D35" i="1"/>
  <c r="D34" i="1"/>
  <c r="D33" i="1"/>
  <c r="D32" i="1"/>
  <c r="D31" i="1"/>
  <c r="E30" i="1"/>
  <c r="D30" i="1"/>
  <c r="D27" i="1"/>
  <c r="D26" i="1"/>
  <c r="E24" i="1"/>
  <c r="D24" i="1"/>
  <c r="D23" i="1" s="1"/>
  <c r="E23" i="1"/>
  <c r="D22" i="1"/>
  <c r="D21" i="1"/>
  <c r="D20" i="1"/>
  <c r="D18" i="1"/>
  <c r="D16" i="1"/>
  <c r="D15" i="1"/>
  <c r="D13" i="1" s="1"/>
  <c r="E13" i="1"/>
  <c r="D12" i="1"/>
  <c r="D11" i="1"/>
  <c r="D10" i="1"/>
  <c r="D9" i="1"/>
  <c r="D8" i="1" s="1"/>
  <c r="D7" i="1" s="1"/>
  <c r="D44" i="1" s="1"/>
  <c r="D46" i="1" s="1"/>
  <c r="D50" i="1" s="1"/>
  <c r="E8" i="1"/>
  <c r="E7" i="1"/>
  <c r="E44" i="1" s="1"/>
</calcChain>
</file>

<file path=xl/sharedStrings.xml><?xml version="1.0" encoding="utf-8"?>
<sst xmlns="http://schemas.openxmlformats.org/spreadsheetml/2006/main" count="105" uniqueCount="60">
  <si>
    <r>
      <t xml:space="preserve">          </t>
    </r>
    <r>
      <rPr>
        <i/>
        <sz val="12"/>
        <color theme="1"/>
        <rFont val="Times New Roman"/>
        <family val="1"/>
        <charset val="204"/>
      </rPr>
      <t>Наименование субъекта: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ТОО "Гидросервис"</t>
    </r>
  </si>
  <si>
    <t>Отчет об исполнении тарифной сметы на услуги подача поливной воды</t>
  </si>
  <si>
    <t>за 2 полугодие 2017 год</t>
  </si>
  <si>
    <t>№№</t>
  </si>
  <si>
    <t>Наименование статей затрат</t>
  </si>
  <si>
    <t>единица изм.</t>
  </si>
  <si>
    <t>Принято в действующей тарифной смете № 31 от 10.02. 2017 г.</t>
  </si>
  <si>
    <t>Фактические показатели за  2 полугодие  2017 год</t>
  </si>
  <si>
    <t>I</t>
  </si>
  <si>
    <t>Затраты на производство товаров и предоставленние регулируемых услуг, всего</t>
  </si>
  <si>
    <t>тыс.тенге</t>
  </si>
  <si>
    <t>Материальные затраты, всего:</t>
  </si>
  <si>
    <t>сырье и материалы</t>
  </si>
  <si>
    <t>ГСМ</t>
  </si>
  <si>
    <t>электроэнергия</t>
  </si>
  <si>
    <t>спец.одежда</t>
  </si>
  <si>
    <t>Расходы на оплату труда,всего</t>
  </si>
  <si>
    <t>заработная плата</t>
  </si>
  <si>
    <t>социальный налог</t>
  </si>
  <si>
    <t>социальные отчисления</t>
  </si>
  <si>
    <t>обязательное медецинское страхование</t>
  </si>
  <si>
    <t>обязательное страхование гражданско-правовой ответственности</t>
  </si>
  <si>
    <t>Амортизация</t>
  </si>
  <si>
    <t>Ремонтные работы, всего:</t>
  </si>
  <si>
    <t>Прочие затраты</t>
  </si>
  <si>
    <t>охрана труда и ТБ</t>
  </si>
  <si>
    <t>II</t>
  </si>
  <si>
    <t>Расходы периода</t>
  </si>
  <si>
    <t>Общие и административные расходы</t>
  </si>
  <si>
    <t xml:space="preserve">прочие затраты </t>
  </si>
  <si>
    <t>Налоговые платежи</t>
  </si>
  <si>
    <t>Плата за пользование водными ресурсами из поверхностного  источника</t>
  </si>
  <si>
    <t>Плата за эмиссию в окружающую среду</t>
  </si>
  <si>
    <t xml:space="preserve">услуги связи </t>
  </si>
  <si>
    <t>канц.товары</t>
  </si>
  <si>
    <t>услуги банка</t>
  </si>
  <si>
    <t xml:space="preserve">информационные услуги </t>
  </si>
  <si>
    <t>командировочные расходы</t>
  </si>
  <si>
    <t>Мониторинг и техническое обслуживание средств сигнализации</t>
  </si>
  <si>
    <t>расходы на периодическую печать</t>
  </si>
  <si>
    <t>коммунальные услуги</t>
  </si>
  <si>
    <t>э/энергия</t>
  </si>
  <si>
    <t>страхование ГПО</t>
  </si>
  <si>
    <t>III</t>
  </si>
  <si>
    <t>Всего затрат</t>
  </si>
  <si>
    <t>IV</t>
  </si>
  <si>
    <t>Прибыль</t>
  </si>
  <si>
    <t>V</t>
  </si>
  <si>
    <t>Всего доходов</t>
  </si>
  <si>
    <t>VI</t>
  </si>
  <si>
    <t>Объем оказываемых услуг</t>
  </si>
  <si>
    <t>тыс.м3</t>
  </si>
  <si>
    <t>VII</t>
  </si>
  <si>
    <t>Нормативные технические потери</t>
  </si>
  <si>
    <t>%</t>
  </si>
  <si>
    <t>VIII</t>
  </si>
  <si>
    <t>Тариф (без НДС)</t>
  </si>
  <si>
    <t>тенге</t>
  </si>
  <si>
    <t>Директор ТОО Гидросервис</t>
  </si>
  <si>
    <t>Козыкеев 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</si>
</sst>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165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4" fontId="6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2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3"/>
  <sheetViews>
    <sheetView tabSelected="1" workbookViewId="0">
      <selection activeCell="I11" sqref="I11"/>
    </sheetView>
  </sheetViews>
  <sheetFormatPr defaultRowHeight="15" x14ac:dyDescent="0.25"/>
  <cols>
    <col min="2" max="2" width="40.85546875" customWidth="1"/>
    <col min="4" max="4" width="17.85546875" customWidth="1"/>
    <col min="5" max="5" width="19.5703125" customWidth="1"/>
  </cols>
  <sheetData>
    <row r="2" spans="1:5" ht="15.75" x14ac:dyDescent="0.25">
      <c r="A2" s="1" t="s">
        <v>0</v>
      </c>
      <c r="B2" s="1"/>
      <c r="C2" s="1"/>
      <c r="D2" s="1"/>
      <c r="E2" s="1"/>
    </row>
    <row r="3" spans="1:5" ht="15.75" x14ac:dyDescent="0.25">
      <c r="A3" s="1"/>
      <c r="B3" s="2" t="s">
        <v>1</v>
      </c>
      <c r="C3" s="2"/>
      <c r="D3" s="2"/>
      <c r="E3" s="1"/>
    </row>
    <row r="4" spans="1:5" ht="15.75" x14ac:dyDescent="0.25">
      <c r="A4" s="1"/>
      <c r="B4" s="3" t="s">
        <v>2</v>
      </c>
      <c r="C4" s="2"/>
      <c r="D4" s="2"/>
      <c r="E4" s="1"/>
    </row>
    <row r="5" spans="1:5" ht="57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</row>
    <row r="6" spans="1:5" x14ac:dyDescent="0.25">
      <c r="A6" s="5">
        <v>1</v>
      </c>
      <c r="B6" s="5">
        <v>2</v>
      </c>
      <c r="C6" s="5">
        <v>3</v>
      </c>
      <c r="D6" s="5">
        <v>5</v>
      </c>
      <c r="E6" s="5">
        <v>4</v>
      </c>
    </row>
    <row r="7" spans="1:5" ht="27.75" customHeight="1" x14ac:dyDescent="0.25">
      <c r="A7" s="6" t="s">
        <v>8</v>
      </c>
      <c r="B7" s="4" t="s">
        <v>9</v>
      </c>
      <c r="C7" s="6" t="s">
        <v>10</v>
      </c>
      <c r="D7" s="7">
        <f t="shared" ref="D7" si="0">D8+D13+D19+D20+D21</f>
        <v>11980.7624</v>
      </c>
      <c r="E7" s="7">
        <f>E8+E13+E19+E20+E21</f>
        <v>27031.7</v>
      </c>
    </row>
    <row r="8" spans="1:5" ht="11.45" customHeight="1" x14ac:dyDescent="0.25">
      <c r="A8" s="6">
        <v>1</v>
      </c>
      <c r="B8" s="8" t="s">
        <v>11</v>
      </c>
      <c r="C8" s="6" t="s">
        <v>10</v>
      </c>
      <c r="D8" s="7">
        <f t="shared" ref="D8" si="1">D9+D10+D11+D12</f>
        <v>1607.83</v>
      </c>
      <c r="E8" s="7">
        <f>E9+E10+E11+E12</f>
        <v>1473.8</v>
      </c>
    </row>
    <row r="9" spans="1:5" ht="11.45" customHeight="1" x14ac:dyDescent="0.25">
      <c r="A9" s="9">
        <v>1.1000000000000001</v>
      </c>
      <c r="B9" s="10" t="s">
        <v>12</v>
      </c>
      <c r="C9" s="9" t="s">
        <v>10</v>
      </c>
      <c r="D9" s="11">
        <f>511.65/2</f>
        <v>255.82499999999999</v>
      </c>
      <c r="E9" s="9">
        <v>417</v>
      </c>
    </row>
    <row r="10" spans="1:5" ht="11.45" customHeight="1" x14ac:dyDescent="0.25">
      <c r="A10" s="9">
        <v>1.2</v>
      </c>
      <c r="B10" s="10" t="s">
        <v>13</v>
      </c>
      <c r="C10" s="9" t="s">
        <v>10</v>
      </c>
      <c r="D10" s="9">
        <f>1805/2</f>
        <v>902.5</v>
      </c>
      <c r="E10" s="9">
        <v>604.5</v>
      </c>
    </row>
    <row r="11" spans="1:5" ht="11.45" customHeight="1" x14ac:dyDescent="0.25">
      <c r="A11" s="9">
        <v>1.3</v>
      </c>
      <c r="B11" s="10" t="s">
        <v>14</v>
      </c>
      <c r="C11" s="9" t="s">
        <v>10</v>
      </c>
      <c r="D11" s="11">
        <f>752.06/2</f>
        <v>376.03</v>
      </c>
      <c r="E11" s="9">
        <v>387.3</v>
      </c>
    </row>
    <row r="12" spans="1:5" ht="11.45" customHeight="1" x14ac:dyDescent="0.25">
      <c r="A12" s="9">
        <v>1.4</v>
      </c>
      <c r="B12" s="10" t="s">
        <v>15</v>
      </c>
      <c r="C12" s="9" t="s">
        <v>10</v>
      </c>
      <c r="D12" s="11">
        <f>146.95/2</f>
        <v>73.474999999999994</v>
      </c>
      <c r="E12" s="9">
        <v>65</v>
      </c>
    </row>
    <row r="13" spans="1:5" ht="11.45" customHeight="1" x14ac:dyDescent="0.25">
      <c r="A13" s="6">
        <v>2</v>
      </c>
      <c r="B13" s="8" t="s">
        <v>16</v>
      </c>
      <c r="C13" s="6" t="s">
        <v>10</v>
      </c>
      <c r="D13" s="7">
        <f>D14+D15+D16+D17+D18</f>
        <v>7662.8024000000005</v>
      </c>
      <c r="E13" s="7">
        <f t="shared" ref="E13" si="2">E14+E15+E16+E17</f>
        <v>6376.3</v>
      </c>
    </row>
    <row r="14" spans="1:5" ht="11.45" customHeight="1" x14ac:dyDescent="0.25">
      <c r="A14" s="9">
        <v>2.1</v>
      </c>
      <c r="B14" s="10" t="s">
        <v>17</v>
      </c>
      <c r="C14" s="9" t="s">
        <v>10</v>
      </c>
      <c r="D14" s="12">
        <v>6727.6</v>
      </c>
      <c r="E14" s="12">
        <v>6011.8</v>
      </c>
    </row>
    <row r="15" spans="1:5" ht="11.45" customHeight="1" x14ac:dyDescent="0.25">
      <c r="A15" s="9">
        <v>2.2000000000000002</v>
      </c>
      <c r="B15" s="10" t="s">
        <v>18</v>
      </c>
      <c r="C15" s="9" t="s">
        <v>10</v>
      </c>
      <c r="D15" s="11">
        <f>(D14-(D14*10%))*6%</f>
        <v>363.29039999999998</v>
      </c>
      <c r="E15" s="9">
        <v>137.30000000000001</v>
      </c>
    </row>
    <row r="16" spans="1:5" ht="11.45" customHeight="1" x14ac:dyDescent="0.25">
      <c r="A16" s="9">
        <v>2.2999999999999998</v>
      </c>
      <c r="B16" s="10" t="s">
        <v>19</v>
      </c>
      <c r="C16" s="9" t="s">
        <v>10</v>
      </c>
      <c r="D16" s="11">
        <f>(D14-(D14*10%))*5%</f>
        <v>302.74200000000002</v>
      </c>
      <c r="E16" s="9">
        <v>185.7</v>
      </c>
    </row>
    <row r="17" spans="1:5" ht="11.45" customHeight="1" x14ac:dyDescent="0.25">
      <c r="A17" s="9">
        <v>2.4</v>
      </c>
      <c r="B17" s="13" t="s">
        <v>20</v>
      </c>
      <c r="C17" s="9" t="s">
        <v>10</v>
      </c>
      <c r="D17" s="9">
        <v>0</v>
      </c>
      <c r="E17" s="9">
        <v>41.5</v>
      </c>
    </row>
    <row r="18" spans="1:5" ht="11.45" customHeight="1" x14ac:dyDescent="0.25">
      <c r="A18" s="9">
        <v>2.5</v>
      </c>
      <c r="B18" s="13" t="s">
        <v>21</v>
      </c>
      <c r="C18" s="9" t="s">
        <v>10</v>
      </c>
      <c r="D18" s="11">
        <f>538.34/2</f>
        <v>269.17</v>
      </c>
      <c r="E18" s="9">
        <v>1.6</v>
      </c>
    </row>
    <row r="19" spans="1:5" ht="11.45" customHeight="1" x14ac:dyDescent="0.25">
      <c r="A19" s="6">
        <v>3</v>
      </c>
      <c r="B19" s="14" t="s">
        <v>22</v>
      </c>
      <c r="C19" s="6" t="s">
        <v>10</v>
      </c>
      <c r="D19" s="6">
        <v>369.8</v>
      </c>
      <c r="E19" s="15">
        <v>264.39999999999998</v>
      </c>
    </row>
    <row r="20" spans="1:5" ht="11.45" customHeight="1" x14ac:dyDescent="0.25">
      <c r="A20" s="6">
        <v>4</v>
      </c>
      <c r="B20" s="14" t="s">
        <v>23</v>
      </c>
      <c r="C20" s="6" t="s">
        <v>10</v>
      </c>
      <c r="D20" s="16">
        <f>4574.36/2</f>
        <v>2287.1799999999998</v>
      </c>
      <c r="E20" s="6">
        <v>18914.7</v>
      </c>
    </row>
    <row r="21" spans="1:5" ht="11.45" customHeight="1" x14ac:dyDescent="0.25">
      <c r="A21" s="5">
        <v>5</v>
      </c>
      <c r="B21" s="10" t="s">
        <v>24</v>
      </c>
      <c r="C21" s="6" t="s">
        <v>10</v>
      </c>
      <c r="D21" s="6">
        <f t="shared" ref="D21" si="3">D22</f>
        <v>53.15</v>
      </c>
      <c r="E21" s="6">
        <v>2.5</v>
      </c>
    </row>
    <row r="22" spans="1:5" ht="11.45" customHeight="1" x14ac:dyDescent="0.25">
      <c r="A22" s="17">
        <v>5.0999999999999996</v>
      </c>
      <c r="B22" s="10" t="s">
        <v>25</v>
      </c>
      <c r="C22" s="9" t="s">
        <v>10</v>
      </c>
      <c r="D22" s="9">
        <f>106.3/2</f>
        <v>53.15</v>
      </c>
      <c r="E22" s="9">
        <v>2.5</v>
      </c>
    </row>
    <row r="23" spans="1:5" ht="11.45" customHeight="1" x14ac:dyDescent="0.25">
      <c r="A23" s="6" t="s">
        <v>26</v>
      </c>
      <c r="B23" s="5" t="s">
        <v>27</v>
      </c>
      <c r="C23" s="6" t="s">
        <v>10</v>
      </c>
      <c r="D23" s="7">
        <f t="shared" ref="D23" si="4">D24+D30</f>
        <v>4984.9807000000001</v>
      </c>
      <c r="E23" s="7">
        <f>E24+E30</f>
        <v>5570.31</v>
      </c>
    </row>
    <row r="24" spans="1:5" ht="11.45" customHeight="1" x14ac:dyDescent="0.25">
      <c r="A24" s="5">
        <v>6</v>
      </c>
      <c r="B24" s="8" t="s">
        <v>28</v>
      </c>
      <c r="C24" s="6" t="s">
        <v>10</v>
      </c>
      <c r="D24" s="7">
        <f>D25+D26+D27+D28+D29</f>
        <v>4027.0657000000001</v>
      </c>
      <c r="E24" s="7">
        <f t="shared" ref="E24" si="5">E25+E26+E27+E28</f>
        <v>3958.3</v>
      </c>
    </row>
    <row r="25" spans="1:5" ht="11.45" customHeight="1" x14ac:dyDescent="0.25">
      <c r="A25" s="17">
        <v>6.1</v>
      </c>
      <c r="B25" s="10" t="s">
        <v>17</v>
      </c>
      <c r="C25" s="9" t="s">
        <v>10</v>
      </c>
      <c r="D25" s="9">
        <v>3664.3</v>
      </c>
      <c r="E25" s="9">
        <v>3552.8</v>
      </c>
    </row>
    <row r="26" spans="1:5" ht="11.45" customHeight="1" x14ac:dyDescent="0.25">
      <c r="A26" s="17">
        <v>6.2</v>
      </c>
      <c r="B26" s="10" t="s">
        <v>18</v>
      </c>
      <c r="C26" s="9" t="s">
        <v>10</v>
      </c>
      <c r="D26" s="11">
        <f>(D25-(D25*10%))*6%</f>
        <v>197.87219999999999</v>
      </c>
      <c r="E26" s="9">
        <v>83.7</v>
      </c>
    </row>
    <row r="27" spans="1:5" ht="11.45" customHeight="1" x14ac:dyDescent="0.25">
      <c r="A27" s="17">
        <v>6.3</v>
      </c>
      <c r="B27" s="10" t="s">
        <v>19</v>
      </c>
      <c r="C27" s="9" t="s">
        <v>10</v>
      </c>
      <c r="D27" s="11">
        <f>(D25-(D25*10%))*5%</f>
        <v>164.89350000000002</v>
      </c>
      <c r="E27" s="9">
        <v>295.3</v>
      </c>
    </row>
    <row r="28" spans="1:5" ht="11.45" customHeight="1" x14ac:dyDescent="0.25">
      <c r="A28" s="9">
        <v>6.4</v>
      </c>
      <c r="B28" s="13" t="s">
        <v>20</v>
      </c>
      <c r="C28" s="9" t="s">
        <v>10</v>
      </c>
      <c r="D28" s="9">
        <v>0</v>
      </c>
      <c r="E28" s="9">
        <v>26.5</v>
      </c>
    </row>
    <row r="29" spans="1:5" ht="24" customHeight="1" x14ac:dyDescent="0.25">
      <c r="A29" s="9">
        <v>6.5</v>
      </c>
      <c r="B29" s="13" t="s">
        <v>21</v>
      </c>
      <c r="C29" s="9" t="s">
        <v>10</v>
      </c>
      <c r="D29" s="9">
        <v>0</v>
      </c>
      <c r="E29" s="9">
        <v>0</v>
      </c>
    </row>
    <row r="30" spans="1:5" ht="11.45" customHeight="1" x14ac:dyDescent="0.25">
      <c r="A30" s="6">
        <v>7</v>
      </c>
      <c r="B30" s="18" t="s">
        <v>29</v>
      </c>
      <c r="C30" s="6" t="s">
        <v>10</v>
      </c>
      <c r="D30" s="7">
        <f>D31+D32+D33+D34+D35+D36+D37+D38+D39+D40+D41+D42+D43</f>
        <v>957.91499999999996</v>
      </c>
      <c r="E30" s="7">
        <f>E31+E32+E33+E34+E35+E36+E37+E38+E39+E40+E41+E42+E43</f>
        <v>1612.0100000000002</v>
      </c>
    </row>
    <row r="31" spans="1:5" ht="11.45" customHeight="1" x14ac:dyDescent="0.25">
      <c r="A31" s="9">
        <v>7.1</v>
      </c>
      <c r="B31" s="19" t="s">
        <v>30</v>
      </c>
      <c r="C31" s="9" t="s">
        <v>10</v>
      </c>
      <c r="D31" s="12">
        <f>416.56/2</f>
        <v>208.28</v>
      </c>
      <c r="E31" s="12">
        <v>243.1</v>
      </c>
    </row>
    <row r="32" spans="1:5" ht="11.45" customHeight="1" x14ac:dyDescent="0.25">
      <c r="A32" s="9">
        <v>7.2</v>
      </c>
      <c r="B32" s="20" t="s">
        <v>31</v>
      </c>
      <c r="C32" s="9" t="s">
        <v>10</v>
      </c>
      <c r="D32" s="11">
        <f>470.95/2</f>
        <v>235.47499999999999</v>
      </c>
      <c r="E32" s="9">
        <v>336</v>
      </c>
    </row>
    <row r="33" spans="1:5" ht="11.45" customHeight="1" x14ac:dyDescent="0.25">
      <c r="A33" s="9">
        <v>7.3</v>
      </c>
      <c r="B33" s="20" t="s">
        <v>32</v>
      </c>
      <c r="C33" s="9" t="s">
        <v>10</v>
      </c>
      <c r="D33" s="11">
        <f>30.63/2</f>
        <v>15.315</v>
      </c>
      <c r="E33" s="9">
        <v>112.6</v>
      </c>
    </row>
    <row r="34" spans="1:5" ht="11.45" customHeight="1" x14ac:dyDescent="0.25">
      <c r="A34" s="9">
        <v>7.4</v>
      </c>
      <c r="B34" s="19" t="s">
        <v>33</v>
      </c>
      <c r="C34" s="9" t="s">
        <v>10</v>
      </c>
      <c r="D34" s="9">
        <f>120/2</f>
        <v>60</v>
      </c>
      <c r="E34" s="9">
        <v>85.1</v>
      </c>
    </row>
    <row r="35" spans="1:5" ht="11.45" customHeight="1" x14ac:dyDescent="0.25">
      <c r="A35" s="9">
        <v>7.5</v>
      </c>
      <c r="B35" s="19" t="s">
        <v>34</v>
      </c>
      <c r="C35" s="9" t="s">
        <v>10</v>
      </c>
      <c r="D35" s="9">
        <f>110/2</f>
        <v>55</v>
      </c>
      <c r="E35" s="9">
        <v>290</v>
      </c>
    </row>
    <row r="36" spans="1:5" ht="11.45" customHeight="1" x14ac:dyDescent="0.25">
      <c r="A36" s="9">
        <v>7.6</v>
      </c>
      <c r="B36" s="19" t="s">
        <v>35</v>
      </c>
      <c r="C36" s="9" t="s">
        <v>10</v>
      </c>
      <c r="D36" s="11">
        <f>142.36/2</f>
        <v>71.180000000000007</v>
      </c>
      <c r="E36" s="9">
        <v>363.5</v>
      </c>
    </row>
    <row r="37" spans="1:5" ht="11.45" customHeight="1" x14ac:dyDescent="0.25">
      <c r="A37" s="9">
        <v>7.7</v>
      </c>
      <c r="B37" s="19" t="s">
        <v>36</v>
      </c>
      <c r="C37" s="9" t="s">
        <v>10</v>
      </c>
      <c r="D37" s="9">
        <v>0</v>
      </c>
      <c r="E37" s="9">
        <v>0</v>
      </c>
    </row>
    <row r="38" spans="1:5" ht="11.45" customHeight="1" x14ac:dyDescent="0.25">
      <c r="A38" s="9">
        <v>7.8</v>
      </c>
      <c r="B38" s="19" t="s">
        <v>37</v>
      </c>
      <c r="C38" s="9" t="s">
        <v>10</v>
      </c>
      <c r="D38" s="9">
        <f>80/2</f>
        <v>40</v>
      </c>
      <c r="E38" s="9">
        <v>0</v>
      </c>
    </row>
    <row r="39" spans="1:5" ht="25.5" customHeight="1" x14ac:dyDescent="0.25">
      <c r="A39" s="9">
        <v>7.9</v>
      </c>
      <c r="B39" s="21" t="s">
        <v>38</v>
      </c>
      <c r="C39" s="9" t="s">
        <v>10</v>
      </c>
      <c r="D39" s="9">
        <v>90</v>
      </c>
      <c r="E39" s="9">
        <v>80.900000000000006</v>
      </c>
    </row>
    <row r="40" spans="1:5" ht="11.45" customHeight="1" x14ac:dyDescent="0.25">
      <c r="A40" s="22">
        <v>7.1</v>
      </c>
      <c r="B40" s="10" t="s">
        <v>39</v>
      </c>
      <c r="C40" s="9" t="s">
        <v>10</v>
      </c>
      <c r="D40" s="9">
        <v>22.1</v>
      </c>
      <c r="E40" s="11">
        <v>22.11</v>
      </c>
    </row>
    <row r="41" spans="1:5" ht="11.45" customHeight="1" x14ac:dyDescent="0.25">
      <c r="A41" s="17">
        <v>7.11</v>
      </c>
      <c r="B41" s="10" t="s">
        <v>40</v>
      </c>
      <c r="C41" s="9" t="s">
        <v>10</v>
      </c>
      <c r="D41" s="11">
        <f>144.49/2</f>
        <v>72.245000000000005</v>
      </c>
      <c r="E41" s="9">
        <v>1.5</v>
      </c>
    </row>
    <row r="42" spans="1:5" ht="11.45" customHeight="1" x14ac:dyDescent="0.25">
      <c r="A42" s="22">
        <v>7.12</v>
      </c>
      <c r="B42" s="10" t="s">
        <v>41</v>
      </c>
      <c r="C42" s="9" t="s">
        <v>10</v>
      </c>
      <c r="D42" s="11">
        <f>134.08/2</f>
        <v>67.040000000000006</v>
      </c>
      <c r="E42" s="9">
        <v>67</v>
      </c>
    </row>
    <row r="43" spans="1:5" ht="11.45" customHeight="1" x14ac:dyDescent="0.25">
      <c r="A43" s="17">
        <v>7.13</v>
      </c>
      <c r="B43" s="10" t="s">
        <v>42</v>
      </c>
      <c r="C43" s="9" t="s">
        <v>10</v>
      </c>
      <c r="D43" s="11">
        <f>42.56/2</f>
        <v>21.28</v>
      </c>
      <c r="E43" s="9">
        <v>10.199999999999999</v>
      </c>
    </row>
    <row r="44" spans="1:5" ht="11.45" customHeight="1" x14ac:dyDescent="0.25">
      <c r="A44" s="5" t="s">
        <v>43</v>
      </c>
      <c r="B44" s="23" t="s">
        <v>44</v>
      </c>
      <c r="C44" s="6" t="s">
        <v>10</v>
      </c>
      <c r="D44" s="7">
        <f>D7+D23</f>
        <v>16965.7431</v>
      </c>
      <c r="E44" s="7">
        <f>E7+E23</f>
        <v>32602.010000000002</v>
      </c>
    </row>
    <row r="45" spans="1:5" ht="11.45" customHeight="1" x14ac:dyDescent="0.25">
      <c r="A45" s="5" t="s">
        <v>45</v>
      </c>
      <c r="B45" s="23" t="s">
        <v>46</v>
      </c>
      <c r="C45" s="6" t="s">
        <v>10</v>
      </c>
      <c r="D45" s="6">
        <v>0</v>
      </c>
      <c r="E45" s="6"/>
    </row>
    <row r="46" spans="1:5" ht="11.45" customHeight="1" x14ac:dyDescent="0.25">
      <c r="A46" s="5" t="s">
        <v>47</v>
      </c>
      <c r="B46" s="23" t="s">
        <v>48</v>
      </c>
      <c r="C46" s="6" t="s">
        <v>10</v>
      </c>
      <c r="D46" s="7">
        <f t="shared" ref="D46" si="6">D44+D45</f>
        <v>16965.7431</v>
      </c>
      <c r="E46" s="7">
        <v>28176.2</v>
      </c>
    </row>
    <row r="47" spans="1:5" ht="11.45" customHeight="1" x14ac:dyDescent="0.25">
      <c r="A47" s="5" t="s">
        <v>49</v>
      </c>
      <c r="B47" s="23" t="s">
        <v>50</v>
      </c>
      <c r="C47" s="6" t="s">
        <v>51</v>
      </c>
      <c r="D47" s="6">
        <f>41025/2</f>
        <v>20512.5</v>
      </c>
      <c r="E47" s="6">
        <v>29673</v>
      </c>
    </row>
    <row r="48" spans="1:5" ht="11.45" customHeight="1" x14ac:dyDescent="0.25">
      <c r="A48" s="5" t="s">
        <v>52</v>
      </c>
      <c r="B48" s="24" t="s">
        <v>53</v>
      </c>
      <c r="C48" s="6" t="s">
        <v>51</v>
      </c>
      <c r="D48" s="6">
        <f>10165/2</f>
        <v>5082.5</v>
      </c>
      <c r="E48" s="25">
        <v>6231.3</v>
      </c>
    </row>
    <row r="49" spans="1:5" ht="11.45" customHeight="1" x14ac:dyDescent="0.25">
      <c r="A49" s="5"/>
      <c r="B49" s="26"/>
      <c r="C49" s="6" t="s">
        <v>54</v>
      </c>
      <c r="D49" s="6">
        <v>21</v>
      </c>
      <c r="E49" s="6">
        <v>21</v>
      </c>
    </row>
    <row r="50" spans="1:5" ht="11.45" customHeight="1" x14ac:dyDescent="0.25">
      <c r="A50" s="5" t="s">
        <v>55</v>
      </c>
      <c r="B50" s="23" t="s">
        <v>56</v>
      </c>
      <c r="C50" s="6" t="s">
        <v>57</v>
      </c>
      <c r="D50" s="27">
        <f t="shared" ref="D50" si="7">D46/D47</f>
        <v>0.82709289945155395</v>
      </c>
      <c r="E50" s="27">
        <f>E46/E47</f>
        <v>0.94955683618104003</v>
      </c>
    </row>
    <row r="53" spans="1:5" ht="15.75" x14ac:dyDescent="0.25">
      <c r="B53" s="28" t="s">
        <v>58</v>
      </c>
      <c r="C53" s="29" t="s">
        <v>59</v>
      </c>
    </row>
  </sheetData>
  <mergeCells count="1">
    <mergeCell ref="B48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2018-04-06T09:26:04Z</dcterms:modified>
</cp:coreProperties>
</file>